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assurebuildingconsultants-my.sharepoint.com/personal/matthew_annett_assurebuildingconsultants_co_uk/Documents/Desktop/"/>
    </mc:Choice>
  </mc:AlternateContent>
  <xr:revisionPtr revIDLastSave="0" documentId="8_{04C7660E-9225-4FC5-8538-9BC894C9C2DC}" xr6:coauthVersionLast="47" xr6:coauthVersionMax="47" xr10:uidLastSave="{00000000-0000-0000-0000-000000000000}"/>
  <bookViews>
    <workbookView xWindow="-108" yWindow="-108" windowWidth="23256" windowHeight="12456" xr2:uid="{00000000-000D-0000-FFFF-FFFF00000000}"/>
  </bookViews>
  <sheets>
    <sheet name="Pricing Element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F33" i="1" s="1"/>
  <c r="E83" i="1"/>
  <c r="F83" i="1" s="1"/>
  <c r="E7" i="1"/>
  <c r="F7" i="1" s="1"/>
  <c r="E12" i="1"/>
  <c r="F12" i="1" s="1"/>
  <c r="E13" i="1"/>
  <c r="F13" i="1" s="1"/>
  <c r="E17" i="1"/>
  <c r="F17" i="1" s="1"/>
  <c r="E18" i="1"/>
  <c r="F18" i="1" s="1"/>
  <c r="E19" i="1"/>
  <c r="F19" i="1" s="1"/>
  <c r="E20" i="1"/>
  <c r="F20" i="1" s="1"/>
  <c r="E23" i="1"/>
  <c r="F23" i="1" s="1"/>
  <c r="E24" i="1"/>
  <c r="F24" i="1" s="1"/>
  <c r="E25" i="1"/>
  <c r="F25" i="1" s="1"/>
  <c r="E26" i="1"/>
  <c r="F26" i="1" s="1"/>
  <c r="E27" i="1"/>
  <c r="F27" i="1" s="1"/>
  <c r="E28" i="1"/>
  <c r="F28" i="1" s="1"/>
  <c r="E29" i="1"/>
  <c r="F29" i="1" s="1"/>
  <c r="E32" i="1"/>
  <c r="E34" i="1"/>
  <c r="F34" i="1" s="1"/>
  <c r="E35" i="1"/>
  <c r="F35" i="1" s="1"/>
  <c r="E36" i="1"/>
  <c r="F36" i="1" s="1"/>
  <c r="E37" i="1"/>
  <c r="F37" i="1" s="1"/>
  <c r="E38" i="1"/>
  <c r="F38" i="1" s="1"/>
  <c r="E39" i="1"/>
  <c r="E40" i="1"/>
  <c r="F40" i="1" s="1"/>
  <c r="E45" i="1"/>
  <c r="F45" i="1" s="1"/>
  <c r="E46" i="1"/>
  <c r="F46" i="1" s="1"/>
  <c r="E48" i="1"/>
  <c r="F48" i="1" s="1"/>
  <c r="E49" i="1"/>
  <c r="F49" i="1" s="1"/>
  <c r="E50" i="1"/>
  <c r="F50" i="1" s="1"/>
  <c r="E51" i="1"/>
  <c r="F51" i="1" s="1"/>
  <c r="E52" i="1"/>
  <c r="F52" i="1" s="1"/>
  <c r="E53" i="1"/>
  <c r="F53" i="1" s="1"/>
  <c r="E54" i="1"/>
  <c r="F54" i="1" s="1"/>
  <c r="E56" i="1"/>
  <c r="F56" i="1" s="1"/>
  <c r="E60" i="1"/>
  <c r="F60" i="1" s="1"/>
  <c r="E61" i="1"/>
  <c r="F61" i="1" s="1"/>
  <c r="E62" i="1"/>
  <c r="F62" i="1" s="1"/>
  <c r="E63" i="1"/>
  <c r="F63" i="1" s="1"/>
  <c r="E64" i="1"/>
  <c r="F64" i="1" s="1"/>
  <c r="E66" i="1"/>
  <c r="E67" i="1"/>
  <c r="E68" i="1"/>
  <c r="F68" i="1" s="1"/>
  <c r="E69" i="1"/>
  <c r="F69" i="1" s="1"/>
  <c r="E70" i="1"/>
  <c r="F70" i="1" s="1"/>
  <c r="E71" i="1"/>
  <c r="E72" i="1"/>
  <c r="F72" i="1" s="1"/>
  <c r="E73" i="1"/>
  <c r="F73" i="1" s="1"/>
  <c r="E74" i="1"/>
  <c r="E75" i="1"/>
  <c r="E76" i="1"/>
  <c r="E81" i="1"/>
  <c r="F81" i="1" s="1"/>
  <c r="E82" i="1"/>
  <c r="F82" i="1" s="1"/>
  <c r="E86" i="1"/>
  <c r="F86" i="1" s="1"/>
  <c r="E6" i="1"/>
  <c r="F6" i="1" s="1"/>
  <c r="C87" i="1"/>
  <c r="C76" i="1"/>
  <c r="C75" i="1"/>
  <c r="C74" i="1"/>
  <c r="C71" i="1"/>
  <c r="C67" i="1"/>
  <c r="C66" i="1"/>
  <c r="C54" i="1"/>
  <c r="C39" i="1"/>
  <c r="C32" i="1"/>
  <c r="C12" i="1"/>
  <c r="E87" i="1" l="1"/>
  <c r="F87" i="1" s="1"/>
  <c r="E84" i="1"/>
  <c r="F84" i="1" s="1"/>
  <c r="E77" i="1"/>
  <c r="F77" i="1" s="1"/>
  <c r="E80" i="1"/>
  <c r="F80" i="1" s="1"/>
  <c r="F76" i="1"/>
  <c r="F75" i="1"/>
  <c r="F74" i="1"/>
  <c r="F71" i="1"/>
  <c r="F67" i="1"/>
  <c r="F66" i="1"/>
  <c r="F39" i="1"/>
  <c r="F32" i="1"/>
  <c r="F89" i="1" l="1"/>
</calcChain>
</file>

<file path=xl/sharedStrings.xml><?xml version="1.0" encoding="utf-8"?>
<sst xmlns="http://schemas.openxmlformats.org/spreadsheetml/2006/main" count="209" uniqueCount="153">
  <si>
    <t>Item</t>
  </si>
  <si>
    <t>Description</t>
  </si>
  <si>
    <t>Qty</t>
  </si>
  <si>
    <t>Unit</t>
  </si>
  <si>
    <t>Rate</t>
  </si>
  <si>
    <t>Total</t>
  </si>
  <si>
    <t>Labour Hours</t>
  </si>
  <si>
    <t>Labour Rate</t>
  </si>
  <si>
    <t>Labour Total</t>
  </si>
  <si>
    <t>Material Cost</t>
  </si>
  <si>
    <t>Plant Cost</t>
  </si>
  <si>
    <t>Sub Total</t>
  </si>
  <si>
    <t>Preliminaries</t>
  </si>
  <si>
    <t>Tower Scaffolding to allow for external repairs</t>
  </si>
  <si>
    <t>nr</t>
  </si>
  <si>
    <t>Maintain sercurity to the main house and outbuildings at all times including sercuring newly formed openings.</t>
  </si>
  <si>
    <t>External Works</t>
  </si>
  <si>
    <t>Demolition</t>
  </si>
  <si>
    <t>2.1.01</t>
  </si>
  <si>
    <t>Demolish existing red brick arched entrance to rear garden at the side of the main house (300mm x 300mm)</t>
  </si>
  <si>
    <t>m²</t>
  </si>
  <si>
    <t>2.1.02</t>
  </si>
  <si>
    <t xml:space="preserve">Hackup existing concrete in rear courtyard and dispose of off site at a licenced waste transfer center. </t>
  </si>
  <si>
    <t>External Repairs</t>
  </si>
  <si>
    <t>2.02.01</t>
  </si>
  <si>
    <t>Crack Stitching/ Reinforcement</t>
  </si>
  <si>
    <t>2.02.02</t>
  </si>
  <si>
    <t>Rake out mortar bed joints to 25–35 mm depth along specified runs for stitching; clean out and dampen.</t>
  </si>
  <si>
    <t>m</t>
  </si>
  <si>
    <t>2.02.03</t>
  </si>
  <si>
    <t>Supply and install stainless steel helical reinforcement bars Ø6–8 mm, length ≈ 1.0 m each side of junction (min 500 mm embed per side), installed at every second bed joint (typ. 300 mm vertical spacing) unless noted otherwise.</t>
  </si>
  <si>
    <t>2.02.04</t>
  </si>
  <si>
    <t>Non-shrink thixotropic cementitious/polymer grout for bar encapsulation; gun-in and finish flush ready for repointing.</t>
  </si>
  <si>
    <t>2.02.05</t>
  </si>
  <si>
    <t>Make good bed joints with colour-matched pointing mortar to match existing profile.</t>
  </si>
  <si>
    <t>Drainage Repairs</t>
  </si>
  <si>
    <t>2.03.01</t>
  </si>
  <si>
    <t>Excavate trench to expose existing drain, depth not exceeding 1.5m, including support to sides, trimming bottom, and disposal of excavated material on site.</t>
  </si>
  <si>
    <t>m³</t>
  </si>
  <si>
    <t>2.03.03</t>
  </si>
  <si>
    <t>Provide and maintain trench support to sides of excavation as required.</t>
  </si>
  <si>
    <t>2.03.04</t>
  </si>
  <si>
    <t>Break out and remove defective section of 100mm diameter uPVC foul drain.</t>
  </si>
  <si>
    <t>2.03.05</t>
  </si>
  <si>
    <t>Supply and lay new 100mm diameter uPVC drain pipe (to BS EN 1401), including flexible joints, laid to falls and bedded in Class B granular surround.</t>
  </si>
  <si>
    <t>2.03.06</t>
  </si>
  <si>
    <t>Connect new pipe to existing live drain, including forming junction, making watertight, and testing.</t>
  </si>
  <si>
    <t>2.03.07</t>
  </si>
  <si>
    <t>Reinstatement of trench backfill in layers not exceeding 225mm, compacted, including reinstatement of granular sub-base and surface finish (tarmac/concrete/grass as existing).</t>
  </si>
  <si>
    <t>2.03.08</t>
  </si>
  <si>
    <t>Water test of new drain installation and provide certification.</t>
  </si>
  <si>
    <t>Drainage Connection</t>
  </si>
  <si>
    <t>2.04.01</t>
  </si>
  <si>
    <t>Excavate trench for new drain run not exceeding 1.5m deep, including trimming bottoms, disposal of arisings on site.</t>
  </si>
  <si>
    <t>2.04.03</t>
  </si>
  <si>
    <t>Provide trench support/shoring as required.</t>
  </si>
  <si>
    <t>2.04.04</t>
  </si>
  <si>
    <t>Break out existing disconnected gully/drain sections; remove defective pipework and fittings.</t>
  </si>
  <si>
    <t>2.04.05</t>
  </si>
  <si>
    <t>Supply and lay new 100mm uPVC foul drain (BS EN 1401) with flexible joints, bedded and surrounded in Class B granular material, laid to falls.</t>
  </si>
  <si>
    <t>2.04.06</t>
  </si>
  <si>
    <t>Construct new bottle gully traps at kitchen/utility/bathroom outlets in square concrete surround with cast iron/grating tops.</t>
  </si>
  <si>
    <t>2.04.07</t>
  </si>
  <si>
    <t>Provide new access chamber (450mm Ø polypropylene inspection chamber, ≤1.2m deep) complete with frame and cover.</t>
  </si>
  <si>
    <t>2.04.08</t>
  </si>
  <si>
    <t>Connect new drain run to existing manhole / sewer / approved outlet, including breaking in, forming junction, and making watertight.</t>
  </si>
  <si>
    <t>2.04.10</t>
  </si>
  <si>
    <t>Backfill excavations in compacted layers and reinstate all surfaces (paving, tarmac, soil, or grass) to match existing.</t>
  </si>
  <si>
    <t>2.04.11</t>
  </si>
  <si>
    <t>Water test new drain installation and provide certification.</t>
  </si>
  <si>
    <t>item</t>
  </si>
  <si>
    <t>Rear Outbuilding/ Annexe</t>
  </si>
  <si>
    <t>Outbuilding Works</t>
  </si>
  <si>
    <t xml:space="preserve">Note </t>
  </si>
  <si>
    <t>Outbuilding walls adjoining to neighbouring garden to remain as are.</t>
  </si>
  <si>
    <t>3.01.01</t>
  </si>
  <si>
    <t>3.01.02</t>
  </si>
  <si>
    <t>Carefully hackup existing outbuilding floor assumed 100mm concrete slab and prepare area to recive new floor.</t>
  </si>
  <si>
    <t>Existing plummbing within outbuilding to be capped and remain in place for potential future use.</t>
  </si>
  <si>
    <t>3.01.03</t>
  </si>
  <si>
    <t>Hardcore / granular sub-base, spread, levelled, compacted in layers not exceeding 150 mm, including blinding sand to receive DPM.</t>
  </si>
  <si>
    <t>3.01.04</t>
  </si>
  <si>
    <t>Supply and lay 1200 gauge polyethylene DPM with 150 mm laps, taped and sealed, dressed to upstands.</t>
  </si>
  <si>
    <t>3.01.05</t>
  </si>
  <si>
    <t>In-situ reinforced concrete slab, grade C25/30, thickness  150 mm, compacted, floated finish to receive screed/finish.</t>
  </si>
  <si>
    <t>3.01.06</t>
  </si>
  <si>
    <t>Remove existing Outbuilding/ Annexe roof including roof covering and timber support in readiness to be replaced.</t>
  </si>
  <si>
    <t>3.01.07</t>
  </si>
  <si>
    <t>Supply and install new timber roof structure to annex and outbuilding in readiness for the new roof covering.</t>
  </si>
  <si>
    <t>3.01.08</t>
  </si>
  <si>
    <t xml:space="preserve">Supply and install new standing seam metal roof (e.g. Greencoat PLX)  to existing annexe and outbuilding. </t>
  </si>
  <si>
    <t>3.01.09</t>
  </si>
  <si>
    <t>Create new structural opening to external wall of outbuilding in readiness to recive new  2 leaf slider doors (e.g. 2000 x 2100) including all propping &amp; instillation of lintel.</t>
  </si>
  <si>
    <t>Existing side door opening into outbuilding to remain</t>
  </si>
  <si>
    <t>3.01.10</t>
  </si>
  <si>
    <t>Supply and install x3 new Velux windows into annex roof including for all flashing kits to suit seam metal roof above.</t>
  </si>
  <si>
    <t>Main House Works</t>
  </si>
  <si>
    <t>Underfloor Heating Preperations</t>
  </si>
  <si>
    <t>4.01.01</t>
  </si>
  <si>
    <t>Carefully break out and remove existing quarry tiles including bedding mortar/adhesive; cart away arisings to licensed tip.</t>
  </si>
  <si>
    <t>4.01.02</t>
  </si>
  <si>
    <t>Prepare substrate: clean, scabble / grind high spots, remove contaminants, vacuum dust.</t>
  </si>
  <si>
    <t>4.01.03</t>
  </si>
  <si>
    <t>Apply primer/sealer to concrete base in accordance with screed manufacturer’s instructions.</t>
  </si>
  <si>
    <t>4.01.04</t>
  </si>
  <si>
    <t>Lay sand/cement levelling screed, minimum thickness 50–75 mm, incorporating reinforcement mesh where required, finished flat to SR2 tolerance, ready to receive UFH pipes and final finish.</t>
  </si>
  <si>
    <t>4.01.05</t>
  </si>
  <si>
    <t>Protect finished screed surface with polythene sheeting or equivalent during curing period and prior to UFH/tile installation.</t>
  </si>
  <si>
    <t>Internal Alterations</t>
  </si>
  <si>
    <t>4.02.01</t>
  </si>
  <si>
    <t>m3</t>
  </si>
  <si>
    <t>4.02.02</t>
  </si>
  <si>
    <t>4.02.03</t>
  </si>
  <si>
    <t>Provide temporary propping to support floors/structure above (e.g. Acrow props with needles) until permanent beam installed.</t>
  </si>
  <si>
    <t>4.02.04</t>
  </si>
  <si>
    <t>Supply and install structural steel beam(s) to structural engineer’s design, cut to length, hoisted into position.</t>
  </si>
  <si>
    <t>4.02.05</t>
  </si>
  <si>
    <t>Provide padstones / spreader plates to engineer’s specification, built into supporting masonry.</t>
  </si>
  <si>
    <t>4.02.06</t>
  </si>
  <si>
    <t>Build up reveals and infill around beam ends with studs and plasterboard/ skim to match existing.</t>
  </si>
  <si>
    <t>4.02.07</t>
  </si>
  <si>
    <t>Redecorate wall around new infill to match existing with x1 mist coat &amp; x2 top coats.</t>
  </si>
  <si>
    <t>4.02.08</t>
  </si>
  <si>
    <t>Patch make good skirting boards, architraves, coving, etc. disturbed by works.</t>
  </si>
  <si>
    <t>4.02.09</t>
  </si>
  <si>
    <t>Block-up existing window in utility room (overlooking garage) with blockwork, plasterboard and skim to match existing wall.</t>
  </si>
  <si>
    <t>4.02.10</t>
  </si>
  <si>
    <t xml:space="preserve"> Block-up existing doorway between utility and kitchen with blockwork, plasterboard and skim to match existing wall.</t>
  </si>
  <si>
    <t>4.02.11</t>
  </si>
  <si>
    <t>Create new structural opening to garden room in readiness to recive new  door (826 x 2100) including all propping, instillation of lintel and making good.</t>
  </si>
  <si>
    <t>4.02.12</t>
  </si>
  <si>
    <t>Provide and fix softwood battens, minimum size 50 × 25 mm, plugged and screwed to existing ceiling structure at 400 mm centres, including all fixings, packers, and adjustments to achieve level finish; supply and fix 12.5 mm plasterboard over, joints staggered, boards screwed to battens, joints taped and filled, all complete ready to receive plaster skim finish. Works to ceilings in kitchen, utility room, ground floor WC, and connecting corridor.</t>
  </si>
  <si>
    <t>First Floor Works</t>
  </si>
  <si>
    <t>4.03.01</t>
  </si>
  <si>
    <t>Provide and lay 6mm WBP plywood, screw-fixed at 300 mm centres, joints staggered, flush and ready to receive final floor finish.</t>
  </si>
  <si>
    <t>4.03.02</t>
  </si>
  <si>
    <t>Supply and fix ogee profile MDF skirting boards, 120 mm high × 18 mm thick, to all bedrooms and landing; mitred joints at angles, scribed at returns, securely fixed with plugs and screws/adhesive; prime and ready for decoration.</t>
  </si>
  <si>
    <t>4.03.03</t>
  </si>
  <si>
    <t>Provide and install new 110 mm PVCu soil and vent pipe (SVP) for new toilet in main bathroom, including pipework, bends, brackets, access fittings, weathered roof termination, and connection to existing drainage system.</t>
  </si>
  <si>
    <t>4.03.04</t>
  </si>
  <si>
    <t>Disconnect and cap-off existing hot/cold water supplies and waste pipe to redundant sink in Bedroom 2; remove sanitaryware and fittings; make good finishes.</t>
  </si>
  <si>
    <t>4.03.05</t>
  </si>
  <si>
    <t>Carefully strip existing pitched roof coverings, rafters and associated structure above main bathroom, landing and WC; dispose off site. Construct new flat roof structure, insulate to Part L requirements, and apply high performance (HP) polymer-modified built-up roofing system with manufacturer’s warranty. Provide all flashings, trims, upstands and rainwater outlets as required.</t>
  </si>
  <si>
    <t>Main House Externals</t>
  </si>
  <si>
    <t>4.04.01</t>
  </si>
  <si>
    <t>Supply and fix 2 no. proprietary fixed rooflights, double-glazed, minimum U-value 1.6 W/m²K, one to main bathroom and one to WC; complete with insulated upstands, flashings, trims, and weatherproofing to integrate into new flat roof covering.</t>
  </si>
  <si>
    <t>4.04.02</t>
  </si>
  <si>
    <t>Hack off loose/damaged render as required, prepare substrate, apply proprietary through-coloured monocouche render system (colour neutral – to be confirmed by Client), spray applied or hand-applied in two passes to total thickness 15 mm, floated finish; provide mesh reinforcement at stress points (openings/corners). Render entire west elevation of main house, entire north elevation of main house, and south elevation of annexe.</t>
  </si>
  <si>
    <t>OHP%</t>
  </si>
  <si>
    <t>Carefully cut and remove existing wall between kitchen and dining room, including disposal off-site.</t>
  </si>
  <si>
    <r>
      <t xml:space="preserve">Demolish part of chimney breast structure within existing kitchen to allow for install of range cooker. (opening size 1150mm x 1650mm x 300mm) </t>
    </r>
    <r>
      <rPr>
        <sz val="11"/>
        <color rgb="FFFF0000"/>
        <rFont val="Aptos Narrow"/>
        <family val="2"/>
        <scheme val="minor"/>
      </rPr>
      <t>(£500 Provisional Sum for steel)</t>
    </r>
    <r>
      <rPr>
        <sz val="11"/>
        <color theme="1"/>
        <rFont val="Aptos Narrow"/>
        <family val="2"/>
        <scheme val="minor"/>
      </rPr>
      <t xml:space="preserve"> </t>
    </r>
  </si>
  <si>
    <r>
      <t xml:space="preserve">Make good outbuilding walls (including adding additional support to the portion of the outbuilding wall below upstairs bathroom) </t>
    </r>
    <r>
      <rPr>
        <sz val="11"/>
        <color rgb="FFFF0000"/>
        <rFont val="Aptos Narrow"/>
        <family val="2"/>
        <scheme val="minor"/>
      </rPr>
      <t>(£1000 Provisional Sum for materials)</t>
    </r>
  </si>
  <si>
    <t>Bill of Quantities: 28 Broomy Hill, Hereford.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</si>
</sst>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theme="1"/>
      <name val="Aptos Narrow"/>
      <family val="2"/>
      <scheme val="minor"/>
    </font>
    <font>
      <b/>
      <sz val="11"/>
      <color theme="1"/>
      <name val="Aptos Narrow"/>
      <family val="2"/>
      <scheme val="minor"/>
    </font>
    <font>
      <u/>
      <sz val="11"/>
      <color theme="1"/>
      <name val="Aptos Narrow"/>
      <family val="2"/>
      <scheme val="minor"/>
    </font>
    <font>
      <i/>
      <sz val="11"/>
      <color theme="1"/>
      <name val="Aptos Narrow"/>
      <family val="2"/>
      <scheme val="minor"/>
    </font>
    <font>
      <sz val="11"/>
      <color theme="1"/>
      <name val="Aptos Narrow"/>
      <family val="1"/>
      <scheme val="minor"/>
    </font>
    <font>
      <sz val="11"/>
      <color theme="1"/>
      <name val="Aptos Narrow"/>
      <family val="2"/>
      <scheme val="minor"/>
    </font>
    <font>
      <sz val="11"/>
      <color rgb="FFFF0000"/>
      <name val="Aptos Narrow"/>
      <family val="2"/>
      <scheme val="minor"/>
    </font>
    <font>
      <b/>
      <u/>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64"/>
      </top>
      <bottom style="thin">
        <color indexed="64"/>
      </bottom>
      <diagonal/>
    </border>
  </borders>
  <cellStyleXfs count="3">
    <xf numFmtId="0" fontId="0" fillId="0" borderId="0"/>
    <xf numFmtId="44" fontId="5" fillId="0" borderId="0"/>
    <xf numFmtId="9" fontId="5" fillId="0" borderId="0" applyFont="0" applyFill="0" applyBorder="0" applyAlignment="0" applyProtection="0"/>
  </cellStyleXfs>
  <cellXfs count="50">
    <xf numFmtId="0" fontId="0" fillId="0" borderId="0" xfId="0"/>
    <xf numFmtId="2" fontId="0" fillId="0" borderId="0" xfId="0" applyNumberFormat="1" applyAlignment="1">
      <alignment horizontal="center" vertical="center"/>
    </xf>
    <xf numFmtId="0" fontId="0" fillId="0" borderId="0" xfId="0" applyAlignment="1">
      <alignment vertical="center" wrapText="1"/>
    </xf>
    <xf numFmtId="0" fontId="0" fillId="0" borderId="0" xfId="0" applyAlignment="1">
      <alignment wrapText="1"/>
    </xf>
    <xf numFmtId="0" fontId="0" fillId="0" borderId="0" xfId="0" applyAlignment="1">
      <alignment horizontal="center" vertical="center"/>
    </xf>
    <xf numFmtId="0" fontId="1" fillId="0" borderId="0" xfId="0" applyFont="1" applyAlignment="1">
      <alignment horizontal="center" vertical="center" wrapText="1"/>
    </xf>
    <xf numFmtId="2" fontId="1" fillId="0" borderId="2" xfId="0" applyNumberFormat="1" applyFont="1" applyBorder="1" applyAlignment="1">
      <alignment horizontal="center" vertical="center"/>
    </xf>
    <xf numFmtId="0" fontId="1" fillId="0" borderId="2" xfId="0" applyFont="1" applyBorder="1" applyAlignment="1">
      <alignment wrapText="1"/>
    </xf>
    <xf numFmtId="0" fontId="0" fillId="0" borderId="2" xfId="0" applyBorder="1" applyAlignment="1">
      <alignment horizontal="center" vertical="center"/>
    </xf>
    <xf numFmtId="0" fontId="0" fillId="0" borderId="2" xfId="0" applyBorder="1"/>
    <xf numFmtId="0" fontId="0" fillId="0" borderId="2" xfId="0" applyBorder="1" applyAlignment="1">
      <alignment horizontal="left" wrapText="1" indent="1"/>
    </xf>
    <xf numFmtId="2" fontId="0" fillId="0" borderId="2" xfId="0" applyNumberFormat="1" applyBorder="1" applyAlignment="1">
      <alignment horizontal="center" vertical="center"/>
    </xf>
    <xf numFmtId="0" fontId="0" fillId="0" borderId="2" xfId="0" applyBorder="1" applyAlignment="1">
      <alignment wrapText="1"/>
    </xf>
    <xf numFmtId="2" fontId="2" fillId="0" borderId="2" xfId="0" applyNumberFormat="1" applyFont="1" applyBorder="1" applyAlignment="1">
      <alignment horizontal="center" vertical="center"/>
    </xf>
    <xf numFmtId="0" fontId="2" fillId="0" borderId="2" xfId="0" applyFont="1" applyBorder="1" applyAlignment="1">
      <alignment horizontal="left" wrapText="1" indent="1"/>
    </xf>
    <xf numFmtId="0" fontId="0" fillId="0" borderId="2" xfId="0" applyBorder="1" applyAlignment="1">
      <alignment horizontal="left" wrapText="1" indent="2"/>
    </xf>
    <xf numFmtId="0" fontId="0" fillId="0" borderId="2" xfId="0" applyBorder="1" applyAlignment="1">
      <alignment horizontal="center" vertical="center" wrapText="1"/>
    </xf>
    <xf numFmtId="0" fontId="0" fillId="0" borderId="2" xfId="0" applyBorder="1" applyAlignment="1">
      <alignment horizontal="left" vertical="center" wrapText="1" indent="2"/>
    </xf>
    <xf numFmtId="0" fontId="0" fillId="0" borderId="2" xfId="0" applyBorder="1" applyAlignment="1">
      <alignment vertical="center" wrapText="1"/>
    </xf>
    <xf numFmtId="2" fontId="3" fillId="0" borderId="2" xfId="0" applyNumberFormat="1" applyFont="1" applyBorder="1" applyAlignment="1">
      <alignment horizontal="center" vertical="center"/>
    </xf>
    <xf numFmtId="0" fontId="3" fillId="0" borderId="2" xfId="0" applyFont="1" applyBorder="1" applyAlignment="1">
      <alignment horizontal="left" wrapText="1" indent="1"/>
    </xf>
    <xf numFmtId="0" fontId="3" fillId="0" borderId="2" xfId="0" applyFont="1" applyBorder="1" applyAlignment="1">
      <alignment horizontal="left" wrapText="1" indent="2"/>
    </xf>
    <xf numFmtId="0" fontId="2" fillId="0" borderId="2" xfId="0" applyFont="1" applyBorder="1" applyAlignment="1">
      <alignment horizontal="left" vertical="center" wrapText="1" indent="1"/>
    </xf>
    <xf numFmtId="0" fontId="4" fillId="0" borderId="2" xfId="0" applyFont="1" applyBorder="1" applyAlignment="1">
      <alignment horizontal="left" wrapText="1" indent="2"/>
    </xf>
    <xf numFmtId="2" fontId="0" fillId="0" borderId="3" xfId="0" applyNumberFormat="1" applyBorder="1" applyAlignment="1">
      <alignment horizontal="center" vertical="center"/>
    </xf>
    <xf numFmtId="0" fontId="0" fillId="0" borderId="3" xfId="0" applyBorder="1" applyAlignment="1">
      <alignment horizontal="left" wrapText="1" indent="2"/>
    </xf>
    <xf numFmtId="0" fontId="0" fillId="0" borderId="3" xfId="0"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0" fillId="0" borderId="3" xfId="0" applyBorder="1" applyAlignment="1">
      <alignment horizontal="center" vertical="center" wrapText="1"/>
    </xf>
    <xf numFmtId="44" fontId="0" fillId="0" borderId="1" xfId="1" applyFont="1" applyBorder="1" applyAlignment="1">
      <alignment horizontal="center" vertical="center"/>
    </xf>
    <xf numFmtId="44" fontId="0" fillId="0" borderId="2" xfId="1" applyFont="1" applyBorder="1" applyAlignment="1">
      <alignment horizontal="center" vertical="center"/>
    </xf>
    <xf numFmtId="44" fontId="0" fillId="0" borderId="3" xfId="1" applyFont="1" applyBorder="1" applyAlignment="1">
      <alignment horizontal="center" vertical="center"/>
    </xf>
    <xf numFmtId="44" fontId="0" fillId="0" borderId="0" xfId="1" applyFont="1" applyAlignment="1">
      <alignment horizontal="center" vertical="center"/>
    </xf>
    <xf numFmtId="2" fontId="0" fillId="0" borderId="4" xfId="0" applyNumberFormat="1" applyBorder="1" applyAlignment="1">
      <alignment horizontal="center" vertical="center"/>
    </xf>
    <xf numFmtId="0" fontId="0" fillId="0" borderId="4" xfId="0" applyBorder="1" applyAlignment="1">
      <alignment wrapText="1"/>
    </xf>
    <xf numFmtId="0" fontId="0" fillId="0" borderId="4" xfId="0" applyBorder="1" applyAlignment="1">
      <alignment horizontal="center" vertical="center"/>
    </xf>
    <xf numFmtId="44" fontId="0" fillId="0" borderId="4" xfId="1" applyFont="1" applyBorder="1" applyAlignment="1">
      <alignment horizontal="center" vertical="center"/>
    </xf>
    <xf numFmtId="0" fontId="0" fillId="0" borderId="1" xfId="0" applyBorder="1"/>
    <xf numFmtId="0" fontId="0" fillId="0" borderId="1" xfId="0" applyBorder="1" applyAlignment="1">
      <alignment vertical="center" wrapText="1"/>
    </xf>
    <xf numFmtId="44" fontId="0" fillId="0" borderId="1" xfId="0" applyNumberFormat="1" applyBorder="1"/>
    <xf numFmtId="44" fontId="0" fillId="0" borderId="0" xfId="0" applyNumberFormat="1"/>
    <xf numFmtId="2" fontId="7" fillId="0" borderId="0" xfId="0" applyNumberFormat="1" applyFont="1" applyAlignment="1">
      <alignment horizontal="centerContinuous" vertical="center"/>
    </xf>
    <xf numFmtId="0" fontId="7" fillId="0" borderId="0" xfId="0" applyFont="1" applyAlignment="1">
      <alignment horizontal="centerContinuous" wrapText="1"/>
    </xf>
    <xf numFmtId="0" fontId="7" fillId="0" borderId="0" xfId="0" applyFont="1" applyAlignment="1">
      <alignment horizontal="centerContinuous" vertical="center"/>
    </xf>
    <xf numFmtId="44" fontId="7" fillId="0" borderId="0" xfId="1" applyFont="1" applyAlignment="1">
      <alignment horizontal="centerContinuous" vertical="center"/>
    </xf>
    <xf numFmtId="0" fontId="0" fillId="2" borderId="1" xfId="0" applyFill="1" applyBorder="1" applyAlignment="1">
      <alignment horizontal="right"/>
    </xf>
    <xf numFmtId="9" fontId="0" fillId="2" borderId="1" xfId="2" applyFont="1" applyFill="1" applyBorder="1"/>
    <xf numFmtId="44" fontId="5" fillId="2" borderId="1" xfId="1" applyFill="1" applyBorder="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9"/>
  <sheetViews>
    <sheetView tabSelected="1" zoomScaleNormal="100" workbookViewId="0">
      <pane ySplit="4" topLeftCell="A19" activePane="bottomLeft" state="frozen"/>
      <selection pane="bottomLeft" activeCell="A2" sqref="A2"/>
    </sheetView>
  </sheetViews>
  <sheetFormatPr defaultRowHeight="14.4" x14ac:dyDescent="0.3"/>
  <cols>
    <col min="1" max="1" width="7.5546875" style="1" customWidth="1"/>
    <col min="2" max="2" width="43.21875" style="3" customWidth="1"/>
    <col min="3" max="3" width="7" style="4" bestFit="1" customWidth="1"/>
    <col min="4" max="4" width="5.77734375" style="4" customWidth="1"/>
    <col min="5" max="5" width="10.88671875" style="34" customWidth="1"/>
    <col min="6" max="6" width="12.5546875" style="34" customWidth="1"/>
    <col min="8" max="8" width="11.77734375" bestFit="1" customWidth="1"/>
    <col min="9" max="9" width="10.5546875" bestFit="1" customWidth="1"/>
    <col min="10" max="10" width="10.77734375" bestFit="1" customWidth="1"/>
    <col min="11" max="11" width="11.5546875" bestFit="1" customWidth="1"/>
    <col min="12" max="12" width="10.5546875" bestFit="1" customWidth="1"/>
    <col min="13" max="13" width="11.44140625" bestFit="1" customWidth="1"/>
  </cols>
  <sheetData>
    <row r="1" spans="1:14" x14ac:dyDescent="0.3">
      <c r="L1" s="47" t="s">
        <v>7</v>
      </c>
      <c r="M1" s="49"/>
      <c r="N1" s="42"/>
    </row>
    <row r="2" spans="1:14" x14ac:dyDescent="0.3">
      <c r="A2" s="43" t="s">
        <v>152</v>
      </c>
      <c r="B2" s="44"/>
      <c r="C2" s="45"/>
      <c r="D2" s="45"/>
      <c r="E2" s="46"/>
      <c r="F2" s="46"/>
      <c r="L2" s="47" t="s">
        <v>148</v>
      </c>
      <c r="M2" s="48"/>
    </row>
    <row r="4" spans="1:14" x14ac:dyDescent="0.3">
      <c r="A4" s="27" t="s">
        <v>0</v>
      </c>
      <c r="B4" s="28" t="s">
        <v>1</v>
      </c>
      <c r="C4" s="29" t="s">
        <v>2</v>
      </c>
      <c r="D4" s="29" t="s">
        <v>3</v>
      </c>
      <c r="E4" s="31" t="s">
        <v>4</v>
      </c>
      <c r="F4" s="31" t="s">
        <v>5</v>
      </c>
      <c r="H4" s="39" t="s">
        <v>6</v>
      </c>
      <c r="I4" s="39" t="s">
        <v>7</v>
      </c>
      <c r="J4" s="39" t="s">
        <v>8</v>
      </c>
      <c r="K4" s="39" t="s">
        <v>9</v>
      </c>
      <c r="L4" s="39" t="s">
        <v>10</v>
      </c>
      <c r="M4" s="39" t="s">
        <v>11</v>
      </c>
    </row>
    <row r="5" spans="1:14" x14ac:dyDescent="0.3">
      <c r="A5" s="6">
        <v>1</v>
      </c>
      <c r="B5" s="7" t="s">
        <v>12</v>
      </c>
      <c r="C5" s="8"/>
      <c r="D5" s="8"/>
      <c r="E5" s="32"/>
      <c r="F5" s="32"/>
      <c r="H5" s="39"/>
      <c r="I5" s="39"/>
      <c r="J5" s="39"/>
      <c r="K5" s="39"/>
      <c r="L5" s="39"/>
      <c r="M5" s="39"/>
    </row>
    <row r="6" spans="1:14" x14ac:dyDescent="0.3">
      <c r="A6" s="11">
        <v>1.01</v>
      </c>
      <c r="B6" s="10" t="s">
        <v>13</v>
      </c>
      <c r="C6" s="8">
        <v>1</v>
      </c>
      <c r="D6" s="8" t="s">
        <v>14</v>
      </c>
      <c r="E6" s="32">
        <f>SUM((M6*$M$2)+M6)/C6</f>
        <v>0</v>
      </c>
      <c r="F6" s="32">
        <f>C6*E6</f>
        <v>0</v>
      </c>
      <c r="H6" s="39"/>
      <c r="I6" s="41"/>
      <c r="J6" s="41"/>
      <c r="K6" s="39"/>
      <c r="L6" s="39"/>
      <c r="M6" s="41"/>
    </row>
    <row r="7" spans="1:14" ht="43.2" customHeight="1" x14ac:dyDescent="0.3">
      <c r="A7" s="11">
        <v>1.02</v>
      </c>
      <c r="B7" s="10" t="s">
        <v>15</v>
      </c>
      <c r="C7" s="8">
        <v>1</v>
      </c>
      <c r="D7" s="8" t="s">
        <v>14</v>
      </c>
      <c r="E7" s="32">
        <f>SUM((M7*$M$2)+M7)/C7</f>
        <v>0</v>
      </c>
      <c r="F7" s="32">
        <f>C7*E7</f>
        <v>0</v>
      </c>
      <c r="H7" s="39"/>
      <c r="I7" s="41"/>
      <c r="J7" s="41"/>
      <c r="K7" s="39"/>
      <c r="L7" s="39"/>
      <c r="M7" s="41"/>
    </row>
    <row r="8" spans="1:14" x14ac:dyDescent="0.3">
      <c r="A8" s="11"/>
      <c r="B8" s="10"/>
      <c r="C8" s="8"/>
      <c r="D8" s="8"/>
      <c r="E8" s="32"/>
      <c r="F8" s="32"/>
      <c r="H8" s="39"/>
      <c r="I8" s="41"/>
      <c r="J8" s="41"/>
      <c r="K8" s="39"/>
      <c r="L8" s="39"/>
      <c r="M8" s="41"/>
    </row>
    <row r="9" spans="1:14" x14ac:dyDescent="0.3">
      <c r="A9" s="6">
        <v>2</v>
      </c>
      <c r="B9" s="7" t="s">
        <v>16</v>
      </c>
      <c r="C9" s="8"/>
      <c r="D9" s="8"/>
      <c r="E9" s="32"/>
      <c r="F9" s="32"/>
      <c r="H9" s="39"/>
      <c r="I9" s="41"/>
      <c r="J9" s="41"/>
      <c r="K9" s="39"/>
      <c r="L9" s="39"/>
      <c r="M9" s="41"/>
    </row>
    <row r="10" spans="1:14" x14ac:dyDescent="0.3">
      <c r="A10" s="11"/>
      <c r="B10" s="12"/>
      <c r="C10" s="8"/>
      <c r="D10" s="8"/>
      <c r="E10" s="32"/>
      <c r="F10" s="32"/>
      <c r="H10" s="39"/>
      <c r="I10" s="41"/>
      <c r="J10" s="41"/>
      <c r="K10" s="39"/>
      <c r="L10" s="39"/>
      <c r="M10" s="41"/>
    </row>
    <row r="11" spans="1:14" x14ac:dyDescent="0.3">
      <c r="A11" s="13">
        <v>2.0099999999999998</v>
      </c>
      <c r="B11" s="14" t="s">
        <v>17</v>
      </c>
      <c r="C11" s="8"/>
      <c r="D11" s="8"/>
      <c r="E11" s="32"/>
      <c r="F11" s="32"/>
      <c r="H11" s="39"/>
      <c r="I11" s="41"/>
      <c r="J11" s="41"/>
      <c r="K11" s="39"/>
      <c r="L11" s="39"/>
      <c r="M11" s="41"/>
    </row>
    <row r="12" spans="1:14" ht="43.2" customHeight="1" x14ac:dyDescent="0.3">
      <c r="A12" s="11" t="s">
        <v>18</v>
      </c>
      <c r="B12" s="15" t="s">
        <v>19</v>
      </c>
      <c r="C12" s="8">
        <f>5.2</f>
        <v>5.2</v>
      </c>
      <c r="D12" s="16" t="s">
        <v>20</v>
      </c>
      <c r="E12" s="32">
        <f>SUM((M12*$M$2)+M12)/C12</f>
        <v>0</v>
      </c>
      <c r="F12" s="32">
        <f>C12*E12</f>
        <v>0</v>
      </c>
      <c r="H12" s="39"/>
      <c r="I12" s="41"/>
      <c r="J12" s="41"/>
      <c r="K12" s="39"/>
      <c r="L12" s="39"/>
      <c r="M12" s="41"/>
    </row>
    <row r="13" spans="1:14" ht="43.2" customHeight="1" x14ac:dyDescent="0.3">
      <c r="A13" s="11" t="s">
        <v>21</v>
      </c>
      <c r="B13" s="15" t="s">
        <v>22</v>
      </c>
      <c r="C13" s="8">
        <v>13</v>
      </c>
      <c r="D13" s="16" t="s">
        <v>20</v>
      </c>
      <c r="E13" s="32">
        <f>SUM((M13*$M$2)+M13)/C13</f>
        <v>0</v>
      </c>
      <c r="F13" s="32">
        <f>C13*E13</f>
        <v>0</v>
      </c>
      <c r="H13" s="39"/>
      <c r="I13" s="41"/>
      <c r="J13" s="41"/>
      <c r="K13" s="39"/>
      <c r="L13" s="39"/>
      <c r="M13" s="41"/>
    </row>
    <row r="14" spans="1:14" x14ac:dyDescent="0.3">
      <c r="A14" s="11"/>
      <c r="B14" s="12"/>
      <c r="C14" s="8"/>
      <c r="D14" s="8"/>
      <c r="E14" s="32"/>
      <c r="F14" s="32"/>
      <c r="H14" s="39"/>
      <c r="I14" s="41"/>
      <c r="J14" s="41"/>
      <c r="K14" s="39"/>
      <c r="L14" s="39"/>
      <c r="M14" s="41"/>
    </row>
    <row r="15" spans="1:14" x14ac:dyDescent="0.3">
      <c r="A15" s="13">
        <v>2.02</v>
      </c>
      <c r="B15" s="14" t="s">
        <v>23</v>
      </c>
      <c r="C15" s="8"/>
      <c r="D15" s="8"/>
      <c r="E15" s="32"/>
      <c r="F15" s="32"/>
      <c r="H15" s="39"/>
      <c r="I15" s="41"/>
      <c r="J15" s="41"/>
      <c r="K15" s="39"/>
      <c r="L15" s="39"/>
      <c r="M15" s="41"/>
    </row>
    <row r="16" spans="1:14" x14ac:dyDescent="0.3">
      <c r="A16" s="11" t="s">
        <v>24</v>
      </c>
      <c r="B16" s="15" t="s">
        <v>25</v>
      </c>
      <c r="C16" s="8"/>
      <c r="D16" s="8"/>
      <c r="E16" s="32"/>
      <c r="F16" s="32"/>
      <c r="H16" s="39"/>
      <c r="I16" s="41"/>
      <c r="J16" s="41"/>
      <c r="K16" s="39"/>
      <c r="L16" s="39"/>
      <c r="M16" s="41"/>
    </row>
    <row r="17" spans="1:13" ht="43.2" customHeight="1" x14ac:dyDescent="0.3">
      <c r="A17" s="11" t="s">
        <v>26</v>
      </c>
      <c r="B17" s="17" t="s">
        <v>27</v>
      </c>
      <c r="C17" s="16">
        <v>40</v>
      </c>
      <c r="D17" s="16" t="s">
        <v>28</v>
      </c>
      <c r="E17" s="32">
        <f>SUM((M17*$M$2)+M17)/C17</f>
        <v>0</v>
      </c>
      <c r="F17" s="32">
        <f>C17*E17</f>
        <v>0</v>
      </c>
      <c r="G17" s="2"/>
      <c r="H17" s="39"/>
      <c r="I17" s="41"/>
      <c r="J17" s="41"/>
      <c r="K17" s="39"/>
      <c r="L17" s="39"/>
      <c r="M17" s="41"/>
    </row>
    <row r="18" spans="1:13" ht="72" customHeight="1" x14ac:dyDescent="0.3">
      <c r="A18" s="11" t="s">
        <v>29</v>
      </c>
      <c r="B18" s="17" t="s">
        <v>30</v>
      </c>
      <c r="C18" s="16">
        <v>40</v>
      </c>
      <c r="D18" s="16" t="s">
        <v>28</v>
      </c>
      <c r="E18" s="32">
        <f>SUM((M18*$M$2)+M18)/C18</f>
        <v>0</v>
      </c>
      <c r="F18" s="32">
        <f>C18*E18</f>
        <v>0</v>
      </c>
      <c r="G18" s="2"/>
      <c r="H18" s="39"/>
      <c r="I18" s="41"/>
      <c r="J18" s="41"/>
      <c r="K18" s="39"/>
      <c r="L18" s="39"/>
      <c r="M18" s="41"/>
    </row>
    <row r="19" spans="1:13" ht="43.2" customHeight="1" x14ac:dyDescent="0.3">
      <c r="A19" s="11" t="s">
        <v>31</v>
      </c>
      <c r="B19" s="17" t="s">
        <v>32</v>
      </c>
      <c r="C19" s="16">
        <v>40</v>
      </c>
      <c r="D19" s="16" t="s">
        <v>28</v>
      </c>
      <c r="E19" s="32">
        <f>SUM((M19*$M$2)+M19)/C19</f>
        <v>0</v>
      </c>
      <c r="F19" s="32">
        <f>C19*E19</f>
        <v>0</v>
      </c>
      <c r="G19" s="2"/>
      <c r="H19" s="39"/>
      <c r="I19" s="41"/>
      <c r="J19" s="41"/>
      <c r="K19" s="39"/>
      <c r="L19" s="39"/>
      <c r="M19" s="41"/>
    </row>
    <row r="20" spans="1:13" ht="28.8" customHeight="1" x14ac:dyDescent="0.3">
      <c r="A20" s="11" t="s">
        <v>33</v>
      </c>
      <c r="B20" s="17" t="s">
        <v>34</v>
      </c>
      <c r="C20" s="16">
        <v>40</v>
      </c>
      <c r="D20" s="16" t="s">
        <v>28</v>
      </c>
      <c r="E20" s="32">
        <f>SUM((M20*$M$2)+M20)/C20</f>
        <v>0</v>
      </c>
      <c r="F20" s="32">
        <f>C20*E20</f>
        <v>0</v>
      </c>
      <c r="H20" s="39"/>
      <c r="I20" s="41"/>
      <c r="J20" s="41"/>
      <c r="K20" s="39"/>
      <c r="L20" s="39"/>
      <c r="M20" s="41"/>
    </row>
    <row r="21" spans="1:13" x14ac:dyDescent="0.3">
      <c r="A21" s="11"/>
      <c r="B21" s="18"/>
      <c r="C21" s="16"/>
      <c r="D21" s="16"/>
      <c r="E21" s="32"/>
      <c r="F21" s="32"/>
      <c r="H21" s="39"/>
      <c r="I21" s="41"/>
      <c r="J21" s="41"/>
      <c r="K21" s="39"/>
      <c r="L21" s="39"/>
      <c r="M21" s="41"/>
    </row>
    <row r="22" spans="1:13" x14ac:dyDescent="0.3">
      <c r="A22" s="13">
        <v>2.0299999999999998</v>
      </c>
      <c r="B22" s="14" t="s">
        <v>35</v>
      </c>
      <c r="C22" s="8"/>
      <c r="D22" s="8"/>
      <c r="E22" s="32"/>
      <c r="F22" s="32"/>
      <c r="H22" s="39"/>
      <c r="I22" s="41"/>
      <c r="J22" s="41"/>
      <c r="K22" s="39"/>
      <c r="L22" s="39"/>
      <c r="M22" s="41"/>
    </row>
    <row r="23" spans="1:13" ht="57.6" customHeight="1" x14ac:dyDescent="0.3">
      <c r="A23" s="16" t="s">
        <v>36</v>
      </c>
      <c r="B23" s="17" t="s">
        <v>37</v>
      </c>
      <c r="C23" s="16">
        <v>1</v>
      </c>
      <c r="D23" s="16" t="s">
        <v>38</v>
      </c>
      <c r="E23" s="32">
        <f t="shared" ref="E23:E29" si="0">SUM((M23*$M$2)+M23)/C23</f>
        <v>0</v>
      </c>
      <c r="F23" s="32">
        <f t="shared" ref="F23:F29" si="1">C23*E23</f>
        <v>0</v>
      </c>
      <c r="G23" s="2"/>
      <c r="H23" s="39"/>
      <c r="I23" s="41"/>
      <c r="J23" s="41"/>
      <c r="K23" s="39"/>
      <c r="L23" s="39"/>
      <c r="M23" s="41"/>
    </row>
    <row r="24" spans="1:13" ht="28.8" customHeight="1" x14ac:dyDescent="0.3">
      <c r="A24" s="16" t="s">
        <v>39</v>
      </c>
      <c r="B24" s="17" t="s">
        <v>40</v>
      </c>
      <c r="C24" s="16">
        <v>4</v>
      </c>
      <c r="D24" s="16" t="s">
        <v>20</v>
      </c>
      <c r="E24" s="32">
        <f t="shared" si="0"/>
        <v>0</v>
      </c>
      <c r="F24" s="32">
        <f t="shared" si="1"/>
        <v>0</v>
      </c>
      <c r="G24" s="2"/>
      <c r="H24" s="39"/>
      <c r="I24" s="41"/>
      <c r="J24" s="41"/>
      <c r="K24" s="39"/>
      <c r="L24" s="39"/>
      <c r="M24" s="41"/>
    </row>
    <row r="25" spans="1:13" ht="28.8" customHeight="1" x14ac:dyDescent="0.3">
      <c r="A25" s="16" t="s">
        <v>41</v>
      </c>
      <c r="B25" s="17" t="s">
        <v>42</v>
      </c>
      <c r="C25" s="16">
        <v>1</v>
      </c>
      <c r="D25" s="16" t="s">
        <v>28</v>
      </c>
      <c r="E25" s="32">
        <f t="shared" si="0"/>
        <v>0</v>
      </c>
      <c r="F25" s="32">
        <f t="shared" si="1"/>
        <v>0</v>
      </c>
      <c r="G25" s="2"/>
      <c r="H25" s="39"/>
      <c r="I25" s="41"/>
      <c r="J25" s="41"/>
      <c r="K25" s="39"/>
      <c r="L25" s="39"/>
      <c r="M25" s="41"/>
    </row>
    <row r="26" spans="1:13" ht="43.2" customHeight="1" x14ac:dyDescent="0.3">
      <c r="A26" s="16" t="s">
        <v>43</v>
      </c>
      <c r="B26" s="17" t="s">
        <v>44</v>
      </c>
      <c r="C26" s="16">
        <v>1</v>
      </c>
      <c r="D26" s="16" t="s">
        <v>28</v>
      </c>
      <c r="E26" s="32">
        <f t="shared" si="0"/>
        <v>0</v>
      </c>
      <c r="F26" s="32">
        <f t="shared" si="1"/>
        <v>0</v>
      </c>
      <c r="G26" s="2"/>
      <c r="H26" s="39"/>
      <c r="I26" s="41"/>
      <c r="J26" s="41"/>
      <c r="K26" s="39"/>
      <c r="L26" s="39"/>
      <c r="M26" s="41"/>
    </row>
    <row r="27" spans="1:13" ht="28.8" customHeight="1" x14ac:dyDescent="0.3">
      <c r="A27" s="16" t="s">
        <v>45</v>
      </c>
      <c r="B27" s="17" t="s">
        <v>46</v>
      </c>
      <c r="C27" s="16">
        <v>1</v>
      </c>
      <c r="D27" s="16" t="s">
        <v>14</v>
      </c>
      <c r="E27" s="32">
        <f t="shared" si="0"/>
        <v>0</v>
      </c>
      <c r="F27" s="32">
        <f t="shared" si="1"/>
        <v>0</v>
      </c>
      <c r="G27" s="2"/>
      <c r="H27" s="39"/>
      <c r="I27" s="41"/>
      <c r="J27" s="41"/>
      <c r="K27" s="39"/>
      <c r="L27" s="39"/>
      <c r="M27" s="41"/>
    </row>
    <row r="28" spans="1:13" ht="57.6" customHeight="1" x14ac:dyDescent="0.3">
      <c r="A28" s="16" t="s">
        <v>47</v>
      </c>
      <c r="B28" s="17" t="s">
        <v>48</v>
      </c>
      <c r="C28" s="16">
        <v>1</v>
      </c>
      <c r="D28" s="16" t="s">
        <v>20</v>
      </c>
      <c r="E28" s="32">
        <f t="shared" si="0"/>
        <v>0</v>
      </c>
      <c r="F28" s="32">
        <f t="shared" si="1"/>
        <v>0</v>
      </c>
      <c r="G28" s="2"/>
      <c r="H28" s="39"/>
      <c r="I28" s="41"/>
      <c r="J28" s="41"/>
      <c r="K28" s="39"/>
      <c r="L28" s="39"/>
      <c r="M28" s="41"/>
    </row>
    <row r="29" spans="1:13" ht="28.8" customHeight="1" x14ac:dyDescent="0.3">
      <c r="A29" s="16" t="s">
        <v>49</v>
      </c>
      <c r="B29" s="17" t="s">
        <v>50</v>
      </c>
      <c r="C29" s="16">
        <v>1</v>
      </c>
      <c r="D29" s="8" t="s">
        <v>0</v>
      </c>
      <c r="E29" s="32">
        <f t="shared" si="0"/>
        <v>0</v>
      </c>
      <c r="F29" s="32">
        <f t="shared" si="1"/>
        <v>0</v>
      </c>
      <c r="H29" s="39"/>
      <c r="I29" s="41"/>
      <c r="J29" s="41"/>
      <c r="K29" s="39"/>
      <c r="L29" s="39"/>
      <c r="M29" s="41"/>
    </row>
    <row r="30" spans="1:13" x14ac:dyDescent="0.3">
      <c r="A30" s="16"/>
      <c r="B30" s="18"/>
      <c r="C30" s="16"/>
      <c r="D30" s="8"/>
      <c r="E30" s="32"/>
      <c r="F30" s="32"/>
      <c r="H30" s="39"/>
      <c r="I30" s="41"/>
      <c r="J30" s="41"/>
      <c r="K30" s="39"/>
      <c r="L30" s="39"/>
      <c r="M30" s="41"/>
    </row>
    <row r="31" spans="1:13" x14ac:dyDescent="0.3">
      <c r="A31" s="13">
        <v>2.04</v>
      </c>
      <c r="B31" s="14" t="s">
        <v>51</v>
      </c>
      <c r="C31" s="8"/>
      <c r="D31" s="8"/>
      <c r="E31" s="32"/>
      <c r="F31" s="32"/>
      <c r="H31" s="39"/>
      <c r="I31" s="41"/>
      <c r="J31" s="41"/>
      <c r="K31" s="39"/>
      <c r="L31" s="39"/>
      <c r="M31" s="41"/>
    </row>
    <row r="32" spans="1:13" ht="43.2" customHeight="1" x14ac:dyDescent="0.3">
      <c r="A32" s="11" t="s">
        <v>52</v>
      </c>
      <c r="B32" s="17" t="s">
        <v>53</v>
      </c>
      <c r="C32" s="8">
        <f>5*0.6*1</f>
        <v>3</v>
      </c>
      <c r="D32" s="16" t="s">
        <v>38</v>
      </c>
      <c r="E32" s="32">
        <f t="shared" ref="E32:E40" si="2">SUM((M32*$M$2)+M32)/C32</f>
        <v>0</v>
      </c>
      <c r="F32" s="32">
        <f t="shared" ref="F32:F40" si="3">C32*E32</f>
        <v>0</v>
      </c>
      <c r="H32" s="39"/>
      <c r="I32" s="41"/>
      <c r="J32" s="41"/>
      <c r="K32" s="39"/>
      <c r="L32" s="39"/>
      <c r="M32" s="41"/>
    </row>
    <row r="33" spans="1:13" x14ac:dyDescent="0.3">
      <c r="A33" s="11" t="s">
        <v>54</v>
      </c>
      <c r="B33" s="17" t="s">
        <v>55</v>
      </c>
      <c r="C33" s="8">
        <v>5</v>
      </c>
      <c r="D33" s="16" t="s">
        <v>28</v>
      </c>
      <c r="E33" s="32">
        <f t="shared" si="2"/>
        <v>0</v>
      </c>
      <c r="F33" s="32">
        <f t="shared" si="3"/>
        <v>0</v>
      </c>
      <c r="H33" s="39"/>
      <c r="I33" s="41"/>
      <c r="J33" s="41"/>
      <c r="K33" s="39"/>
      <c r="L33" s="39"/>
      <c r="M33" s="41"/>
    </row>
    <row r="34" spans="1:13" ht="28.8" customHeight="1" x14ac:dyDescent="0.3">
      <c r="A34" s="11" t="s">
        <v>56</v>
      </c>
      <c r="B34" s="17" t="s">
        <v>57</v>
      </c>
      <c r="C34" s="8">
        <v>1</v>
      </c>
      <c r="D34" s="16" t="s">
        <v>14</v>
      </c>
      <c r="E34" s="32">
        <f t="shared" si="2"/>
        <v>0</v>
      </c>
      <c r="F34" s="32">
        <f t="shared" si="3"/>
        <v>0</v>
      </c>
      <c r="H34" s="39"/>
      <c r="I34" s="41"/>
      <c r="J34" s="41"/>
      <c r="K34" s="39"/>
      <c r="L34" s="39"/>
      <c r="M34" s="41"/>
    </row>
    <row r="35" spans="1:13" ht="43.2" customHeight="1" x14ac:dyDescent="0.3">
      <c r="A35" s="11" t="s">
        <v>58</v>
      </c>
      <c r="B35" s="17" t="s">
        <v>59</v>
      </c>
      <c r="C35" s="8">
        <v>5</v>
      </c>
      <c r="D35" s="16" t="s">
        <v>28</v>
      </c>
      <c r="E35" s="32">
        <f t="shared" si="2"/>
        <v>0</v>
      </c>
      <c r="F35" s="32">
        <f t="shared" si="3"/>
        <v>0</v>
      </c>
      <c r="H35" s="39"/>
      <c r="I35" s="41"/>
      <c r="J35" s="41"/>
      <c r="K35" s="39"/>
      <c r="L35" s="39"/>
      <c r="M35" s="41"/>
    </row>
    <row r="36" spans="1:13" ht="43.2" customHeight="1" x14ac:dyDescent="0.3">
      <c r="A36" s="11" t="s">
        <v>60</v>
      </c>
      <c r="B36" s="17" t="s">
        <v>61</v>
      </c>
      <c r="C36" s="8">
        <v>1</v>
      </c>
      <c r="D36" s="16" t="s">
        <v>14</v>
      </c>
      <c r="E36" s="32">
        <f t="shared" si="2"/>
        <v>0</v>
      </c>
      <c r="F36" s="32">
        <f t="shared" si="3"/>
        <v>0</v>
      </c>
      <c r="H36" s="39"/>
      <c r="I36" s="41"/>
      <c r="J36" s="41"/>
      <c r="K36" s="39"/>
      <c r="L36" s="39"/>
      <c r="M36" s="41"/>
    </row>
    <row r="37" spans="1:13" ht="43.2" customHeight="1" x14ac:dyDescent="0.3">
      <c r="A37" s="11" t="s">
        <v>62</v>
      </c>
      <c r="B37" s="17" t="s">
        <v>63</v>
      </c>
      <c r="C37" s="8">
        <v>1</v>
      </c>
      <c r="D37" s="16" t="s">
        <v>14</v>
      </c>
      <c r="E37" s="32">
        <f t="shared" si="2"/>
        <v>0</v>
      </c>
      <c r="F37" s="32">
        <f t="shared" si="3"/>
        <v>0</v>
      </c>
      <c r="H37" s="39"/>
      <c r="I37" s="41"/>
      <c r="J37" s="41"/>
      <c r="K37" s="39"/>
      <c r="L37" s="39"/>
      <c r="M37" s="41"/>
    </row>
    <row r="38" spans="1:13" ht="43.2" customHeight="1" x14ac:dyDescent="0.3">
      <c r="A38" s="11" t="s">
        <v>64</v>
      </c>
      <c r="B38" s="17" t="s">
        <v>65</v>
      </c>
      <c r="C38" s="8">
        <v>1</v>
      </c>
      <c r="D38" s="16" t="s">
        <v>14</v>
      </c>
      <c r="E38" s="32">
        <f t="shared" si="2"/>
        <v>0</v>
      </c>
      <c r="F38" s="32">
        <f t="shared" si="3"/>
        <v>0</v>
      </c>
      <c r="H38" s="39"/>
      <c r="I38" s="41"/>
      <c r="J38" s="41"/>
      <c r="K38" s="39"/>
      <c r="L38" s="39"/>
      <c r="M38" s="41"/>
    </row>
    <row r="39" spans="1:13" ht="43.2" customHeight="1" x14ac:dyDescent="0.3">
      <c r="A39" s="11" t="s">
        <v>66</v>
      </c>
      <c r="B39" s="17" t="s">
        <v>67</v>
      </c>
      <c r="C39" s="8">
        <f>5*0.6</f>
        <v>3</v>
      </c>
      <c r="D39" s="16" t="s">
        <v>20</v>
      </c>
      <c r="E39" s="32">
        <f t="shared" si="2"/>
        <v>0</v>
      </c>
      <c r="F39" s="32">
        <f t="shared" si="3"/>
        <v>0</v>
      </c>
      <c r="H39" s="39"/>
      <c r="I39" s="41"/>
      <c r="J39" s="41"/>
      <c r="K39" s="39"/>
      <c r="L39" s="39"/>
      <c r="M39" s="41"/>
    </row>
    <row r="40" spans="1:13" ht="28.8" customHeight="1" x14ac:dyDescent="0.3">
      <c r="A40" s="11" t="s">
        <v>68</v>
      </c>
      <c r="B40" s="17" t="s">
        <v>69</v>
      </c>
      <c r="C40" s="8">
        <v>1</v>
      </c>
      <c r="D40" s="16" t="s">
        <v>70</v>
      </c>
      <c r="E40" s="32">
        <f t="shared" si="2"/>
        <v>0</v>
      </c>
      <c r="F40" s="32">
        <f t="shared" si="3"/>
        <v>0</v>
      </c>
      <c r="H40" s="39"/>
      <c r="I40" s="41"/>
      <c r="J40" s="41"/>
      <c r="K40" s="39"/>
      <c r="L40" s="39"/>
      <c r="M40" s="41"/>
    </row>
    <row r="41" spans="1:13" x14ac:dyDescent="0.3">
      <c r="A41" s="11"/>
      <c r="B41" s="9"/>
      <c r="C41" s="8"/>
      <c r="D41" s="8"/>
      <c r="E41" s="32"/>
      <c r="F41" s="32"/>
      <c r="H41" s="39"/>
      <c r="I41" s="41"/>
      <c r="J41" s="41"/>
      <c r="K41" s="39"/>
      <c r="L41" s="39"/>
      <c r="M41" s="41"/>
    </row>
    <row r="42" spans="1:13" x14ac:dyDescent="0.3">
      <c r="A42" s="6">
        <v>3</v>
      </c>
      <c r="B42" s="7" t="s">
        <v>71</v>
      </c>
      <c r="C42" s="8"/>
      <c r="D42" s="8"/>
      <c r="E42" s="32"/>
      <c r="F42" s="32"/>
      <c r="H42" s="39"/>
      <c r="I42" s="41"/>
      <c r="J42" s="41"/>
      <c r="K42" s="39"/>
      <c r="L42" s="39"/>
      <c r="M42" s="41"/>
    </row>
    <row r="43" spans="1:13" x14ac:dyDescent="0.3">
      <c r="A43" s="13">
        <v>3.01</v>
      </c>
      <c r="B43" s="14" t="s">
        <v>72</v>
      </c>
      <c r="C43" s="8"/>
      <c r="D43" s="8"/>
      <c r="E43" s="32"/>
      <c r="F43" s="32"/>
      <c r="H43" s="39"/>
      <c r="I43" s="41"/>
      <c r="J43" s="41"/>
      <c r="K43" s="39"/>
      <c r="L43" s="39"/>
      <c r="M43" s="41"/>
    </row>
    <row r="44" spans="1:13" ht="28.8" customHeight="1" x14ac:dyDescent="0.3">
      <c r="A44" s="19" t="s">
        <v>73</v>
      </c>
      <c r="B44" s="20" t="s">
        <v>74</v>
      </c>
      <c r="C44" s="8"/>
      <c r="D44" s="8"/>
      <c r="E44" s="32"/>
      <c r="F44" s="32"/>
      <c r="H44" s="39"/>
      <c r="I44" s="41"/>
      <c r="J44" s="41"/>
      <c r="K44" s="39"/>
      <c r="L44" s="39"/>
      <c r="M44" s="41"/>
    </row>
    <row r="45" spans="1:13" ht="57.6" x14ac:dyDescent="0.3">
      <c r="A45" s="11" t="s">
        <v>75</v>
      </c>
      <c r="B45" s="15" t="s">
        <v>151</v>
      </c>
      <c r="C45" s="8">
        <v>25</v>
      </c>
      <c r="D45" s="16" t="s">
        <v>20</v>
      </c>
      <c r="E45" s="32">
        <f>SUM((M45*$M$2)+M45)/C45</f>
        <v>0</v>
      </c>
      <c r="F45" s="32">
        <f>C45*E45</f>
        <v>0</v>
      </c>
      <c r="H45" s="39"/>
      <c r="I45" s="41"/>
      <c r="J45" s="41"/>
      <c r="K45" s="39"/>
      <c r="L45" s="39"/>
      <c r="M45" s="41"/>
    </row>
    <row r="46" spans="1:13" ht="43.2" customHeight="1" x14ac:dyDescent="0.3">
      <c r="A46" s="11" t="s">
        <v>76</v>
      </c>
      <c r="B46" s="15" t="s">
        <v>77</v>
      </c>
      <c r="C46" s="8">
        <v>24</v>
      </c>
      <c r="D46" s="16" t="s">
        <v>20</v>
      </c>
      <c r="E46" s="32">
        <f>SUM((M46*$M$2)+M46)/C46</f>
        <v>0</v>
      </c>
      <c r="F46" s="32">
        <f>C46*E46</f>
        <v>0</v>
      </c>
      <c r="H46" s="39"/>
      <c r="I46" s="41"/>
      <c r="J46" s="41"/>
      <c r="K46" s="39"/>
      <c r="L46" s="39"/>
      <c r="M46" s="41"/>
    </row>
    <row r="47" spans="1:13" ht="30.6" customHeight="1" x14ac:dyDescent="0.3">
      <c r="A47" s="19" t="s">
        <v>73</v>
      </c>
      <c r="B47" s="21" t="s">
        <v>78</v>
      </c>
      <c r="C47" s="8"/>
      <c r="D47" s="8"/>
      <c r="E47" s="32"/>
      <c r="F47" s="32"/>
      <c r="H47" s="39"/>
      <c r="I47" s="41"/>
      <c r="J47" s="41"/>
      <c r="K47" s="39"/>
      <c r="L47" s="39"/>
      <c r="M47" s="41"/>
    </row>
    <row r="48" spans="1:13" ht="43.2" customHeight="1" x14ac:dyDescent="0.3">
      <c r="A48" s="11" t="s">
        <v>79</v>
      </c>
      <c r="B48" s="17" t="s">
        <v>80</v>
      </c>
      <c r="C48" s="8">
        <v>24</v>
      </c>
      <c r="D48" s="16" t="s">
        <v>20</v>
      </c>
      <c r="E48" s="32">
        <f t="shared" ref="E48:E54" si="4">SUM((M48*$M$2)+M48)/C48</f>
        <v>0</v>
      </c>
      <c r="F48" s="32">
        <f t="shared" ref="F48:F54" si="5">C48*E48</f>
        <v>0</v>
      </c>
      <c r="G48" s="5"/>
      <c r="H48" s="40"/>
      <c r="I48" s="41"/>
      <c r="J48" s="41"/>
      <c r="K48" s="39"/>
      <c r="L48" s="39"/>
      <c r="M48" s="41"/>
    </row>
    <row r="49" spans="1:13" ht="43.2" customHeight="1" x14ac:dyDescent="0.3">
      <c r="A49" s="11" t="s">
        <v>81</v>
      </c>
      <c r="B49" s="17" t="s">
        <v>82</v>
      </c>
      <c r="C49" s="8">
        <v>24</v>
      </c>
      <c r="D49" s="16" t="s">
        <v>20</v>
      </c>
      <c r="E49" s="32">
        <f t="shared" si="4"/>
        <v>0</v>
      </c>
      <c r="F49" s="32">
        <f t="shared" si="5"/>
        <v>0</v>
      </c>
      <c r="G49" s="2"/>
      <c r="H49" s="40"/>
      <c r="I49" s="41"/>
      <c r="J49" s="41"/>
      <c r="K49" s="39"/>
      <c r="L49" s="39"/>
      <c r="M49" s="41"/>
    </row>
    <row r="50" spans="1:13" ht="43.2" customHeight="1" x14ac:dyDescent="0.3">
      <c r="A50" s="11" t="s">
        <v>83</v>
      </c>
      <c r="B50" s="17" t="s">
        <v>84</v>
      </c>
      <c r="C50" s="8">
        <v>24</v>
      </c>
      <c r="D50" s="16" t="s">
        <v>20</v>
      </c>
      <c r="E50" s="32">
        <f t="shared" si="4"/>
        <v>0</v>
      </c>
      <c r="F50" s="32">
        <f t="shared" si="5"/>
        <v>0</v>
      </c>
      <c r="G50" s="2"/>
      <c r="H50" s="40"/>
      <c r="I50" s="41"/>
      <c r="J50" s="41"/>
      <c r="K50" s="39"/>
      <c r="L50" s="39"/>
      <c r="M50" s="41"/>
    </row>
    <row r="51" spans="1:13" ht="43.2" customHeight="1" x14ac:dyDescent="0.3">
      <c r="A51" s="11" t="s">
        <v>85</v>
      </c>
      <c r="B51" s="17" t="s">
        <v>86</v>
      </c>
      <c r="C51" s="16">
        <v>35</v>
      </c>
      <c r="D51" s="16" t="s">
        <v>20</v>
      </c>
      <c r="E51" s="32">
        <f t="shared" si="4"/>
        <v>0</v>
      </c>
      <c r="F51" s="32">
        <f t="shared" si="5"/>
        <v>0</v>
      </c>
      <c r="H51" s="39"/>
      <c r="I51" s="41"/>
      <c r="J51" s="41"/>
      <c r="K51" s="39"/>
      <c r="L51" s="39"/>
      <c r="M51" s="41"/>
    </row>
    <row r="52" spans="1:13" ht="43.2" customHeight="1" x14ac:dyDescent="0.3">
      <c r="A52" s="11" t="s">
        <v>87</v>
      </c>
      <c r="B52" s="17" t="s">
        <v>88</v>
      </c>
      <c r="C52" s="16">
        <v>35</v>
      </c>
      <c r="D52" s="16" t="s">
        <v>20</v>
      </c>
      <c r="E52" s="32">
        <f t="shared" si="4"/>
        <v>0</v>
      </c>
      <c r="F52" s="32">
        <f t="shared" si="5"/>
        <v>0</v>
      </c>
      <c r="H52" s="39"/>
      <c r="I52" s="41"/>
      <c r="J52" s="41"/>
      <c r="K52" s="39"/>
      <c r="L52" s="39"/>
      <c r="M52" s="41"/>
    </row>
    <row r="53" spans="1:13" ht="43.2" customHeight="1" x14ac:dyDescent="0.3">
      <c r="A53" s="11" t="s">
        <v>89</v>
      </c>
      <c r="B53" s="15" t="s">
        <v>90</v>
      </c>
      <c r="C53" s="8">
        <v>35</v>
      </c>
      <c r="D53" s="16" t="s">
        <v>20</v>
      </c>
      <c r="E53" s="32">
        <f t="shared" si="4"/>
        <v>0</v>
      </c>
      <c r="F53" s="32">
        <f t="shared" si="5"/>
        <v>0</v>
      </c>
      <c r="H53" s="39"/>
      <c r="I53" s="41"/>
      <c r="J53" s="41"/>
      <c r="K53" s="39"/>
      <c r="L53" s="39"/>
      <c r="M53" s="41"/>
    </row>
    <row r="54" spans="1:13" ht="57.6" customHeight="1" x14ac:dyDescent="0.3">
      <c r="A54" s="11" t="s">
        <v>91</v>
      </c>
      <c r="B54" s="15" t="s">
        <v>92</v>
      </c>
      <c r="C54" s="8">
        <f>2*2.1</f>
        <v>4.2</v>
      </c>
      <c r="D54" s="16" t="s">
        <v>20</v>
      </c>
      <c r="E54" s="32">
        <f t="shared" si="4"/>
        <v>0</v>
      </c>
      <c r="F54" s="32">
        <f t="shared" si="5"/>
        <v>0</v>
      </c>
      <c r="H54" s="39"/>
      <c r="I54" s="41"/>
      <c r="J54" s="41"/>
      <c r="K54" s="39"/>
      <c r="L54" s="39"/>
      <c r="M54" s="41"/>
    </row>
    <row r="55" spans="1:13" ht="28.8" customHeight="1" x14ac:dyDescent="0.3">
      <c r="A55" s="19" t="s">
        <v>73</v>
      </c>
      <c r="B55" s="21" t="s">
        <v>93</v>
      </c>
      <c r="C55" s="8"/>
      <c r="D55" s="8"/>
      <c r="E55" s="32"/>
      <c r="F55" s="32"/>
      <c r="H55" s="39"/>
      <c r="I55" s="41"/>
      <c r="J55" s="41"/>
      <c r="K55" s="39"/>
      <c r="L55" s="39"/>
      <c r="M55" s="41"/>
    </row>
    <row r="56" spans="1:13" ht="43.2" customHeight="1" x14ac:dyDescent="0.3">
      <c r="A56" s="11" t="s">
        <v>94</v>
      </c>
      <c r="B56" s="15" t="s">
        <v>95</v>
      </c>
      <c r="C56" s="8">
        <v>3</v>
      </c>
      <c r="D56" s="8" t="s">
        <v>14</v>
      </c>
      <c r="E56" s="32">
        <f>SUM((M56*$M$2)+M56)/C56</f>
        <v>0</v>
      </c>
      <c r="F56" s="32">
        <f>C56*E56</f>
        <v>0</v>
      </c>
      <c r="H56" s="39"/>
      <c r="I56" s="41"/>
      <c r="J56" s="41"/>
      <c r="K56" s="39"/>
      <c r="L56" s="39"/>
      <c r="M56" s="41"/>
    </row>
    <row r="57" spans="1:13" x14ac:dyDescent="0.3">
      <c r="A57" s="11"/>
      <c r="B57" s="12"/>
      <c r="C57" s="8"/>
      <c r="D57" s="8"/>
      <c r="E57" s="32"/>
      <c r="F57" s="32"/>
      <c r="H57" s="39"/>
      <c r="I57" s="41"/>
      <c r="J57" s="41"/>
      <c r="K57" s="39"/>
      <c r="L57" s="39"/>
      <c r="M57" s="41"/>
    </row>
    <row r="58" spans="1:13" x14ac:dyDescent="0.3">
      <c r="A58" s="6">
        <v>4</v>
      </c>
      <c r="B58" s="7" t="s">
        <v>96</v>
      </c>
      <c r="C58" s="8"/>
      <c r="D58" s="8"/>
      <c r="E58" s="32"/>
      <c r="F58" s="32"/>
      <c r="H58" s="39"/>
      <c r="I58" s="41"/>
      <c r="J58" s="41"/>
      <c r="K58" s="39"/>
      <c r="L58" s="39"/>
      <c r="M58" s="41"/>
    </row>
    <row r="59" spans="1:13" x14ac:dyDescent="0.3">
      <c r="A59" s="13">
        <v>4.01</v>
      </c>
      <c r="B59" s="22" t="s">
        <v>97</v>
      </c>
      <c r="C59" s="8"/>
      <c r="D59" s="8"/>
      <c r="E59" s="32"/>
      <c r="F59" s="32"/>
      <c r="H59" s="39"/>
      <c r="I59" s="41"/>
      <c r="J59" s="41"/>
      <c r="K59" s="39"/>
      <c r="L59" s="39"/>
      <c r="M59" s="41"/>
    </row>
    <row r="60" spans="1:13" ht="43.2" customHeight="1" x14ac:dyDescent="0.3">
      <c r="A60" s="11" t="s">
        <v>98</v>
      </c>
      <c r="B60" s="17" t="s">
        <v>99</v>
      </c>
      <c r="C60" s="8">
        <v>98</v>
      </c>
      <c r="D60" s="16" t="s">
        <v>20</v>
      </c>
      <c r="E60" s="32">
        <f>SUM((M60*$M$2)+M60)/C60</f>
        <v>0</v>
      </c>
      <c r="F60" s="32">
        <f>C60*E60</f>
        <v>0</v>
      </c>
      <c r="H60" s="39"/>
      <c r="I60" s="41"/>
      <c r="J60" s="41"/>
      <c r="K60" s="39"/>
      <c r="L60" s="39"/>
      <c r="M60" s="41"/>
    </row>
    <row r="61" spans="1:13" ht="28.8" customHeight="1" x14ac:dyDescent="0.3">
      <c r="A61" s="11" t="s">
        <v>100</v>
      </c>
      <c r="B61" s="15" t="s">
        <v>101</v>
      </c>
      <c r="C61" s="8">
        <v>98</v>
      </c>
      <c r="D61" s="16" t="s">
        <v>20</v>
      </c>
      <c r="E61" s="32">
        <f>SUM((M61*$M$2)+M61)/C61</f>
        <v>0</v>
      </c>
      <c r="F61" s="32">
        <f>C61*E61</f>
        <v>0</v>
      </c>
      <c r="H61" s="39"/>
      <c r="I61" s="41"/>
      <c r="J61" s="41"/>
      <c r="K61" s="39"/>
      <c r="L61" s="39"/>
      <c r="M61" s="41"/>
    </row>
    <row r="62" spans="1:13" ht="43.2" customHeight="1" x14ac:dyDescent="0.3">
      <c r="A62" s="11" t="s">
        <v>102</v>
      </c>
      <c r="B62" s="15" t="s">
        <v>103</v>
      </c>
      <c r="C62" s="8">
        <v>98</v>
      </c>
      <c r="D62" s="16" t="s">
        <v>20</v>
      </c>
      <c r="E62" s="32">
        <f>SUM((M62*$M$2)+M62)/C62</f>
        <v>0</v>
      </c>
      <c r="F62" s="32">
        <f>C62*E62</f>
        <v>0</v>
      </c>
      <c r="H62" s="39"/>
      <c r="I62" s="41"/>
      <c r="J62" s="41"/>
      <c r="K62" s="39"/>
      <c r="L62" s="39"/>
      <c r="M62" s="41"/>
    </row>
    <row r="63" spans="1:13" ht="72" customHeight="1" x14ac:dyDescent="0.3">
      <c r="A63" s="11" t="s">
        <v>104</v>
      </c>
      <c r="B63" s="15" t="s">
        <v>105</v>
      </c>
      <c r="C63" s="8">
        <v>98</v>
      </c>
      <c r="D63" s="16" t="s">
        <v>20</v>
      </c>
      <c r="E63" s="32">
        <f>SUM((M63*$M$2)+M63)/C63</f>
        <v>0</v>
      </c>
      <c r="F63" s="32">
        <f>C63*E63</f>
        <v>0</v>
      </c>
      <c r="H63" s="39"/>
      <c r="I63" s="41"/>
      <c r="J63" s="41"/>
      <c r="K63" s="39"/>
      <c r="L63" s="39"/>
      <c r="M63" s="41"/>
    </row>
    <row r="64" spans="1:13" ht="43.2" customHeight="1" x14ac:dyDescent="0.3">
      <c r="A64" s="11" t="s">
        <v>106</v>
      </c>
      <c r="B64" s="15" t="s">
        <v>107</v>
      </c>
      <c r="C64" s="8">
        <v>98</v>
      </c>
      <c r="D64" s="16" t="s">
        <v>20</v>
      </c>
      <c r="E64" s="32">
        <f>SUM((M64*$M$2)+M64)/C64</f>
        <v>0</v>
      </c>
      <c r="F64" s="32">
        <f>C64*E64</f>
        <v>0</v>
      </c>
      <c r="H64" s="39"/>
      <c r="I64" s="41"/>
      <c r="J64" s="41"/>
      <c r="K64" s="39"/>
      <c r="L64" s="39"/>
      <c r="M64" s="41"/>
    </row>
    <row r="65" spans="1:13" x14ac:dyDescent="0.3">
      <c r="A65" s="13">
        <v>4.0199999999999996</v>
      </c>
      <c r="B65" s="14" t="s">
        <v>108</v>
      </c>
      <c r="C65" s="8"/>
      <c r="D65" s="16"/>
      <c r="E65" s="32"/>
      <c r="F65" s="32"/>
      <c r="H65" s="39"/>
      <c r="I65" s="41"/>
      <c r="J65" s="41"/>
      <c r="K65" s="39"/>
      <c r="L65" s="39"/>
      <c r="M65" s="41"/>
    </row>
    <row r="66" spans="1:13" ht="45" customHeight="1" x14ac:dyDescent="0.3">
      <c r="A66" s="11" t="s">
        <v>109</v>
      </c>
      <c r="B66" s="15" t="s">
        <v>150</v>
      </c>
      <c r="C66" s="8">
        <f>1.1*1.6*0.3</f>
        <v>0.52800000000000002</v>
      </c>
      <c r="D66" s="16" t="s">
        <v>110</v>
      </c>
      <c r="E66" s="32">
        <f t="shared" ref="E66:E77" si="6">SUM((M66*$M$2)+M66)/C66</f>
        <v>0</v>
      </c>
      <c r="F66" s="32">
        <f t="shared" ref="F66:F77" si="7">C66*E66</f>
        <v>0</v>
      </c>
      <c r="H66" s="39"/>
      <c r="I66" s="41"/>
      <c r="J66" s="41"/>
      <c r="K66" s="39"/>
      <c r="L66" s="39"/>
      <c r="M66" s="41"/>
    </row>
    <row r="67" spans="1:13" ht="43.2" customHeight="1" x14ac:dyDescent="0.3">
      <c r="A67" s="11" t="s">
        <v>111</v>
      </c>
      <c r="B67" s="15" t="s">
        <v>149</v>
      </c>
      <c r="C67" s="8">
        <f>3.6*2.7</f>
        <v>9.7200000000000006</v>
      </c>
      <c r="D67" s="16" t="s">
        <v>20</v>
      </c>
      <c r="E67" s="32">
        <f t="shared" si="6"/>
        <v>0</v>
      </c>
      <c r="F67" s="32">
        <f t="shared" si="7"/>
        <v>0</v>
      </c>
      <c r="H67" s="39"/>
      <c r="I67" s="41"/>
      <c r="J67" s="41"/>
      <c r="K67" s="39"/>
      <c r="L67" s="39"/>
      <c r="M67" s="41"/>
    </row>
    <row r="68" spans="1:13" ht="43.2" customHeight="1" x14ac:dyDescent="0.3">
      <c r="A68" s="11" t="s">
        <v>112</v>
      </c>
      <c r="B68" s="15" t="s">
        <v>113</v>
      </c>
      <c r="C68" s="8">
        <v>1</v>
      </c>
      <c r="D68" s="8" t="s">
        <v>0</v>
      </c>
      <c r="E68" s="32">
        <f t="shared" si="6"/>
        <v>0</v>
      </c>
      <c r="F68" s="32">
        <f t="shared" si="7"/>
        <v>0</v>
      </c>
      <c r="H68" s="39"/>
      <c r="I68" s="41"/>
      <c r="J68" s="41"/>
      <c r="K68" s="39"/>
      <c r="L68" s="39"/>
      <c r="M68" s="41"/>
    </row>
    <row r="69" spans="1:13" ht="43.2" customHeight="1" x14ac:dyDescent="0.3">
      <c r="A69" s="11" t="s">
        <v>114</v>
      </c>
      <c r="B69" s="15" t="s">
        <v>115</v>
      </c>
      <c r="C69" s="8">
        <v>3.65</v>
      </c>
      <c r="D69" s="8" t="s">
        <v>28</v>
      </c>
      <c r="E69" s="32">
        <f t="shared" si="6"/>
        <v>0</v>
      </c>
      <c r="F69" s="32">
        <f t="shared" si="7"/>
        <v>0</v>
      </c>
      <c r="H69" s="39"/>
      <c r="I69" s="41"/>
      <c r="J69" s="41"/>
      <c r="K69" s="39"/>
      <c r="L69" s="39"/>
      <c r="M69" s="41"/>
    </row>
    <row r="70" spans="1:13" ht="43.2" customHeight="1" x14ac:dyDescent="0.3">
      <c r="A70" s="11" t="s">
        <v>116</v>
      </c>
      <c r="B70" s="15" t="s">
        <v>117</v>
      </c>
      <c r="C70" s="8">
        <v>2</v>
      </c>
      <c r="D70" s="8" t="s">
        <v>14</v>
      </c>
      <c r="E70" s="32">
        <f t="shared" si="6"/>
        <v>0</v>
      </c>
      <c r="F70" s="32">
        <f t="shared" si="7"/>
        <v>0</v>
      </c>
      <c r="H70" s="39"/>
      <c r="I70" s="41"/>
      <c r="J70" s="41"/>
      <c r="K70" s="39"/>
      <c r="L70" s="39"/>
      <c r="M70" s="41"/>
    </row>
    <row r="71" spans="1:13" ht="28.8" customHeight="1" x14ac:dyDescent="0.3">
      <c r="A71" s="11" t="s">
        <v>118</v>
      </c>
      <c r="B71" s="15" t="s">
        <v>119</v>
      </c>
      <c r="C71" s="8">
        <f>2.7*2</f>
        <v>5.4</v>
      </c>
      <c r="D71" s="8" t="s">
        <v>28</v>
      </c>
      <c r="E71" s="32">
        <f t="shared" si="6"/>
        <v>0</v>
      </c>
      <c r="F71" s="32">
        <f t="shared" si="7"/>
        <v>0</v>
      </c>
      <c r="H71" s="39"/>
      <c r="I71" s="41"/>
      <c r="J71" s="41"/>
      <c r="K71" s="39"/>
      <c r="L71" s="39"/>
      <c r="M71" s="41"/>
    </row>
    <row r="72" spans="1:13" ht="28.8" customHeight="1" x14ac:dyDescent="0.3">
      <c r="A72" s="11" t="s">
        <v>120</v>
      </c>
      <c r="B72" s="15" t="s">
        <v>121</v>
      </c>
      <c r="C72" s="8">
        <v>8.1</v>
      </c>
      <c r="D72" s="16" t="s">
        <v>20</v>
      </c>
      <c r="E72" s="32">
        <f t="shared" si="6"/>
        <v>0</v>
      </c>
      <c r="F72" s="32">
        <f t="shared" si="7"/>
        <v>0</v>
      </c>
      <c r="H72" s="39"/>
      <c r="I72" s="41"/>
      <c r="J72" s="41"/>
      <c r="K72" s="39"/>
      <c r="L72" s="39"/>
      <c r="M72" s="41"/>
    </row>
    <row r="73" spans="1:13" ht="28.8" customHeight="1" x14ac:dyDescent="0.3">
      <c r="A73" s="11" t="s">
        <v>122</v>
      </c>
      <c r="B73" s="15" t="s">
        <v>123</v>
      </c>
      <c r="C73" s="8">
        <v>2</v>
      </c>
      <c r="D73" s="8" t="s">
        <v>28</v>
      </c>
      <c r="E73" s="32">
        <f t="shared" si="6"/>
        <v>0</v>
      </c>
      <c r="F73" s="32">
        <f t="shared" si="7"/>
        <v>0</v>
      </c>
      <c r="H73" s="39"/>
      <c r="I73" s="41"/>
      <c r="J73" s="41"/>
      <c r="K73" s="39"/>
      <c r="L73" s="39"/>
      <c r="M73" s="41"/>
    </row>
    <row r="74" spans="1:13" ht="43.2" customHeight="1" x14ac:dyDescent="0.3">
      <c r="A74" s="11" t="s">
        <v>124</v>
      </c>
      <c r="B74" s="15" t="s">
        <v>125</v>
      </c>
      <c r="C74" s="8">
        <f>0.95*1.2</f>
        <v>1.1399999999999999</v>
      </c>
      <c r="D74" s="16" t="s">
        <v>20</v>
      </c>
      <c r="E74" s="32">
        <f t="shared" si="6"/>
        <v>0</v>
      </c>
      <c r="F74" s="32">
        <f t="shared" si="7"/>
        <v>0</v>
      </c>
      <c r="H74" s="39"/>
      <c r="I74" s="41"/>
      <c r="J74" s="41"/>
      <c r="K74" s="39"/>
      <c r="L74" s="39"/>
      <c r="M74" s="41"/>
    </row>
    <row r="75" spans="1:13" ht="43.2" customHeight="1" x14ac:dyDescent="0.3">
      <c r="A75" s="11" t="s">
        <v>126</v>
      </c>
      <c r="B75" s="23" t="s">
        <v>127</v>
      </c>
      <c r="C75" s="8">
        <f>2.1*0.826</f>
        <v>1.7345999999999999</v>
      </c>
      <c r="D75" s="16" t="s">
        <v>20</v>
      </c>
      <c r="E75" s="32">
        <f t="shared" si="6"/>
        <v>0</v>
      </c>
      <c r="F75" s="32">
        <f t="shared" si="7"/>
        <v>0</v>
      </c>
      <c r="H75" s="39"/>
      <c r="I75" s="41"/>
      <c r="J75" s="41"/>
      <c r="K75" s="39"/>
      <c r="L75" s="39"/>
      <c r="M75" s="41"/>
    </row>
    <row r="76" spans="1:13" ht="57.6" customHeight="1" x14ac:dyDescent="0.3">
      <c r="A76" s="11" t="s">
        <v>128</v>
      </c>
      <c r="B76" s="15" t="s">
        <v>129</v>
      </c>
      <c r="C76" s="8">
        <f>2.1*0.826</f>
        <v>1.7345999999999999</v>
      </c>
      <c r="D76" s="16" t="s">
        <v>20</v>
      </c>
      <c r="E76" s="32">
        <f t="shared" si="6"/>
        <v>0</v>
      </c>
      <c r="F76" s="32">
        <f t="shared" si="7"/>
        <v>0</v>
      </c>
      <c r="H76" s="39"/>
      <c r="I76" s="41"/>
      <c r="J76" s="41"/>
      <c r="K76" s="39"/>
      <c r="L76" s="39"/>
      <c r="M76" s="41"/>
    </row>
    <row r="77" spans="1:13" ht="144" customHeight="1" x14ac:dyDescent="0.3">
      <c r="A77" s="11" t="s">
        <v>130</v>
      </c>
      <c r="B77" s="15" t="s">
        <v>131</v>
      </c>
      <c r="C77" s="8">
        <v>98</v>
      </c>
      <c r="D77" s="16" t="s">
        <v>20</v>
      </c>
      <c r="E77" s="32">
        <f t="shared" si="6"/>
        <v>0</v>
      </c>
      <c r="F77" s="32">
        <f t="shared" si="7"/>
        <v>0</v>
      </c>
      <c r="H77" s="39"/>
      <c r="I77" s="41"/>
      <c r="J77" s="41"/>
      <c r="K77" s="39"/>
      <c r="L77" s="39"/>
      <c r="M77" s="41"/>
    </row>
    <row r="78" spans="1:13" x14ac:dyDescent="0.3">
      <c r="A78" s="11"/>
      <c r="B78" s="12"/>
      <c r="C78" s="8"/>
      <c r="D78" s="8"/>
      <c r="E78" s="32"/>
      <c r="F78" s="32"/>
      <c r="H78" s="39"/>
      <c r="I78" s="41"/>
      <c r="J78" s="41"/>
      <c r="K78" s="39"/>
      <c r="L78" s="39"/>
      <c r="M78" s="41"/>
    </row>
    <row r="79" spans="1:13" x14ac:dyDescent="0.3">
      <c r="A79" s="11">
        <v>4.03</v>
      </c>
      <c r="B79" s="10" t="s">
        <v>132</v>
      </c>
      <c r="C79" s="8"/>
      <c r="D79" s="8"/>
      <c r="E79" s="32"/>
      <c r="F79" s="32"/>
      <c r="H79" s="39"/>
      <c r="I79" s="41"/>
      <c r="J79" s="41"/>
      <c r="K79" s="39"/>
      <c r="L79" s="39"/>
      <c r="M79" s="41"/>
    </row>
    <row r="80" spans="1:13" ht="43.2" customHeight="1" x14ac:dyDescent="0.3">
      <c r="A80" s="11" t="s">
        <v>133</v>
      </c>
      <c r="B80" s="15" t="s">
        <v>134</v>
      </c>
      <c r="C80" s="8">
        <v>98</v>
      </c>
      <c r="D80" s="16" t="s">
        <v>20</v>
      </c>
      <c r="E80" s="32">
        <f>SUM((M80*$M$2)+M80)/C80</f>
        <v>0</v>
      </c>
      <c r="F80" s="32">
        <f>C80*E80</f>
        <v>0</v>
      </c>
      <c r="H80" s="39"/>
      <c r="I80" s="41"/>
      <c r="J80" s="41"/>
      <c r="K80" s="39"/>
      <c r="L80" s="39"/>
      <c r="M80" s="41"/>
    </row>
    <row r="81" spans="1:13" ht="72" customHeight="1" x14ac:dyDescent="0.3">
      <c r="A81" s="11" t="s">
        <v>135</v>
      </c>
      <c r="B81" s="15" t="s">
        <v>136</v>
      </c>
      <c r="C81" s="8">
        <v>107</v>
      </c>
      <c r="D81" s="8" t="s">
        <v>28</v>
      </c>
      <c r="E81" s="32">
        <f>SUM((M81*$M$2)+M81)/C81</f>
        <v>0</v>
      </c>
      <c r="F81" s="32">
        <f>C81*E81</f>
        <v>0</v>
      </c>
      <c r="H81" s="39"/>
      <c r="I81" s="41"/>
      <c r="J81" s="41"/>
      <c r="K81" s="39"/>
      <c r="L81" s="39"/>
      <c r="M81" s="41"/>
    </row>
    <row r="82" spans="1:13" ht="72" customHeight="1" x14ac:dyDescent="0.3">
      <c r="A82" s="11" t="s">
        <v>137</v>
      </c>
      <c r="B82" s="15" t="s">
        <v>138</v>
      </c>
      <c r="C82" s="8">
        <v>1</v>
      </c>
      <c r="D82" s="8" t="s">
        <v>0</v>
      </c>
      <c r="E82" s="32">
        <f>SUM((M82*$M$2)+M82)/C82</f>
        <v>0</v>
      </c>
      <c r="F82" s="32">
        <f>C82*E82</f>
        <v>0</v>
      </c>
      <c r="H82" s="39"/>
      <c r="I82" s="41"/>
      <c r="J82" s="41"/>
      <c r="K82" s="39"/>
      <c r="L82" s="39"/>
      <c r="M82" s="41"/>
    </row>
    <row r="83" spans="1:13" ht="57.6" customHeight="1" x14ac:dyDescent="0.3">
      <c r="A83" s="11" t="s">
        <v>139</v>
      </c>
      <c r="B83" s="15" t="s">
        <v>140</v>
      </c>
      <c r="C83" s="8">
        <v>1</v>
      </c>
      <c r="D83" s="8" t="s">
        <v>0</v>
      </c>
      <c r="E83" s="32">
        <f>SUM((M83*$M$2)+M83)/C83</f>
        <v>0</v>
      </c>
      <c r="F83" s="32">
        <f>C83*E83</f>
        <v>0</v>
      </c>
      <c r="H83" s="39"/>
      <c r="I83" s="41"/>
      <c r="J83" s="41"/>
      <c r="K83" s="39"/>
      <c r="L83" s="39"/>
      <c r="M83" s="41"/>
    </row>
    <row r="84" spans="1:13" ht="115.2" customHeight="1" x14ac:dyDescent="0.3">
      <c r="A84" s="11" t="s">
        <v>141</v>
      </c>
      <c r="B84" s="15" t="s">
        <v>142</v>
      </c>
      <c r="C84" s="8">
        <v>19.64</v>
      </c>
      <c r="D84" s="16" t="s">
        <v>20</v>
      </c>
      <c r="E84" s="32">
        <f>SUM((M84*$M$2)+M84)/C84</f>
        <v>0</v>
      </c>
      <c r="F84" s="32">
        <f>C84*E84</f>
        <v>0</v>
      </c>
      <c r="H84" s="39"/>
      <c r="I84" s="41"/>
      <c r="J84" s="41"/>
      <c r="K84" s="39"/>
      <c r="L84" s="39"/>
      <c r="M84" s="41"/>
    </row>
    <row r="85" spans="1:13" x14ac:dyDescent="0.3">
      <c r="A85" s="13">
        <v>4.04</v>
      </c>
      <c r="B85" s="14" t="s">
        <v>143</v>
      </c>
      <c r="C85" s="8"/>
      <c r="D85" s="8"/>
      <c r="E85" s="32"/>
      <c r="F85" s="32"/>
      <c r="H85" s="39"/>
      <c r="I85" s="41"/>
      <c r="J85" s="41"/>
      <c r="K85" s="39"/>
      <c r="L85" s="39"/>
      <c r="M85" s="41"/>
    </row>
    <row r="86" spans="1:13" ht="86.4" customHeight="1" x14ac:dyDescent="0.3">
      <c r="A86" s="11" t="s">
        <v>144</v>
      </c>
      <c r="B86" s="15" t="s">
        <v>145</v>
      </c>
      <c r="C86" s="8">
        <v>2</v>
      </c>
      <c r="D86" s="8" t="s">
        <v>14</v>
      </c>
      <c r="E86" s="32">
        <f>SUM((M86*$M$2)+M86)/C86</f>
        <v>0</v>
      </c>
      <c r="F86" s="32">
        <f>C86*E86</f>
        <v>0</v>
      </c>
      <c r="H86" s="39"/>
      <c r="I86" s="41"/>
      <c r="J86" s="41"/>
      <c r="K86" s="39"/>
      <c r="L86" s="39"/>
      <c r="M86" s="41"/>
    </row>
    <row r="87" spans="1:13" ht="130.80000000000001" customHeight="1" x14ac:dyDescent="0.3">
      <c r="A87" s="24" t="s">
        <v>146</v>
      </c>
      <c r="B87" s="25" t="s">
        <v>147</v>
      </c>
      <c r="C87" s="26">
        <f>142+25</f>
        <v>167</v>
      </c>
      <c r="D87" s="30" t="s">
        <v>20</v>
      </c>
      <c r="E87" s="33">
        <f>SUM((M87*$M$2)+M87)/C87</f>
        <v>0</v>
      </c>
      <c r="F87" s="33">
        <f>C87*E87</f>
        <v>0</v>
      </c>
      <c r="H87" s="39"/>
      <c r="I87" s="41"/>
      <c r="J87" s="41"/>
      <c r="K87" s="39"/>
      <c r="L87" s="39"/>
      <c r="M87" s="41"/>
    </row>
    <row r="89" spans="1:13" x14ac:dyDescent="0.3">
      <c r="A89" s="35" t="s">
        <v>11</v>
      </c>
      <c r="B89" s="36"/>
      <c r="C89" s="37"/>
      <c r="D89" s="37"/>
      <c r="E89" s="38"/>
      <c r="F89" s="38">
        <f>SUM(F5:F87)</f>
        <v>0</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 Elements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Annett</dc:creator>
  <cp:lastModifiedBy>Matthew Annett</cp:lastModifiedBy>
  <cp:lastPrinted>2025-10-03T18:50:23Z</cp:lastPrinted>
  <dcterms:created xsi:type="dcterms:W3CDTF">2025-10-03T16:23:21Z</dcterms:created>
  <dcterms:modified xsi:type="dcterms:W3CDTF">2026-09-04T12:12:46Z</dcterms:modified>
</cp:coreProperties>
</file>